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ómo usar" sheetId="1" state="visible" r:id="rId1"/>
    <sheet xmlns:r="http://schemas.openxmlformats.org/officeDocument/2006/relationships" name="Plan de cuentas" sheetId="2" state="visible" r:id="rId2"/>
    <sheet xmlns:r="http://schemas.openxmlformats.org/officeDocument/2006/relationships" name="Libro diario" sheetId="3" state="visible" r:id="rId3"/>
    <sheet xmlns:r="http://schemas.openxmlformats.org/officeDocument/2006/relationships" name="Balanza" sheetId="4" state="visible" r:id="rId4"/>
    <sheet xmlns:r="http://schemas.openxmlformats.org/officeDocument/2006/relationships" name="Estado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0.0%"/>
  </numFmts>
  <fonts count="5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  <font>
      <b val="1"/>
      <sz val="12"/>
    </font>
  </fonts>
  <fills count="3">
    <fill>
      <patternFill/>
    </fill>
    <fill>
      <patternFill patternType="gray125"/>
    </fill>
    <fill>
      <patternFill patternType="solid">
        <fgColor rgb="00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3" fillId="0" borderId="0" pivotButton="0" quotePrefix="0" xfId="0"/>
    <xf numFmtId="165" fontId="0" fillId="0" borderId="0" pivotButton="0" quotePrefix="0" xfId="0"/>
    <xf numFmtId="4" fontId="0" fillId="0" borderId="0" pivotButton="0" quotePrefix="0" xfId="0"/>
    <xf numFmtId="4" fontId="3" fillId="0" borderId="0" pivotButton="0" quotePrefix="0" xfId="0"/>
    <xf numFmtId="0" fontId="4" fillId="0" borderId="0" pivotButton="0" quotePrefix="0" xfId="0"/>
    <xf numFmtId="166" fontId="0" fillId="0" borderId="0" pivotButton="0" quotePrefix="0" xfId="0"/>
    <xf numFmtId="2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ables/table1.xml><?xml version="1.0" encoding="utf-8"?>
<table xmlns="http://schemas.openxmlformats.org/spreadsheetml/2006/main" id="1" name="tblCuentas" displayName="tblCuentas" ref="A1:C16" headerRowCount="1">
  <autoFilter ref="A1:C16"/>
  <tableColumns count="3">
    <tableColumn id="1" name="Código"/>
    <tableColumn id="2" name="Cuenta"/>
    <tableColumn id="3" name="Tipo"/>
  </tableColumns>
  <tableStyleInfo name="TableStyleMedium2" showRowStripes="1"/>
</table>
</file>

<file path=xl/tables/table2.xml><?xml version="1.0" encoding="utf-8"?>
<table xmlns="http://schemas.openxmlformats.org/spreadsheetml/2006/main" id="2" name="tblDiario" displayName="tblDiario" ref="A1:G27" headerRowCount="1">
  <autoFilter ref="A1:G27"/>
  <tableColumns count="7">
    <tableColumn id="1" name="Fecha"/>
    <tableColumn id="2" name="Asiento"/>
    <tableColumn id="3" name="Glosa"/>
    <tableColumn id="4" name="Código"/>
    <tableColumn id="5" name="Cuenta"/>
    <tableColumn id="6" name="Debe"/>
    <tableColumn id="7" name="Haber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Plantilla contable · Curso de contabilidad para no contadores</t>
        </is>
      </c>
    </row>
    <row r="3">
      <c r="A3" t="inlineStr">
        <is>
          <t>Plantilla para practicar el ciclo contable completo con fórmulas que se calculan solas.</t>
        </is>
      </c>
    </row>
    <row r="4">
      <c r="A4" t="inlineStr">
        <is>
          <t>1. Plan de cuentas: catálogo básico (adáptalo a tu país).</t>
        </is>
      </c>
    </row>
    <row r="5">
      <c r="A5" t="inlineStr">
        <is>
          <t>2. Libro diario: registra cada asiento (fecha, número, cuenta, debe, haber). La columna Control avisa si un asiento no cuadra.</t>
        </is>
      </c>
    </row>
    <row r="6">
      <c r="A6" t="inlineStr">
        <is>
          <t>3. Balanza: suma el debe y el haber de cada cuenta del diario y calcula su saldo (lección 5).</t>
        </is>
      </c>
    </row>
    <row r="7">
      <c r="A7" t="inlineStr">
        <is>
          <t>4. Estados: estado de resultados y balance general a partir de la balanza (lecciones 6 a 8).</t>
        </is>
      </c>
    </row>
    <row r="8">
      <c r="A8" t="inlineStr">
        <is>
          <t>El diario trae los asientos de ejemplo de un negocio que empieza: puedes borrarlos y usar los tuyos.</t>
        </is>
      </c>
    </row>
    <row r="9">
      <c r="A9" t="inlineStr">
        <is>
          <t>Es una herramienta educativa: no reemplaza a un sistema contable ni al asesoramiento de un contador.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12" customWidth="1" min="3" max="3"/>
  </cols>
  <sheetData>
    <row r="1">
      <c r="A1" s="2" t="inlineStr">
        <is>
          <t>Código</t>
        </is>
      </c>
      <c r="B1" s="2" t="inlineStr">
        <is>
          <t>Cuenta</t>
        </is>
      </c>
      <c r="C1" s="2" t="inlineStr">
        <is>
          <t>Tipo</t>
        </is>
      </c>
    </row>
    <row r="2">
      <c r="A2" t="inlineStr">
        <is>
          <t>101</t>
        </is>
      </c>
      <c r="B2" t="inlineStr">
        <is>
          <t>Caja y bancos</t>
        </is>
      </c>
      <c r="C2" t="inlineStr">
        <is>
          <t>Activo</t>
        </is>
      </c>
    </row>
    <row r="3">
      <c r="A3" t="inlineStr">
        <is>
          <t>121</t>
        </is>
      </c>
      <c r="B3" t="inlineStr">
        <is>
          <t>Cuentas por cobrar</t>
        </is>
      </c>
      <c r="C3" t="inlineStr">
        <is>
          <t>Activo</t>
        </is>
      </c>
    </row>
    <row r="4">
      <c r="A4" t="inlineStr">
        <is>
          <t>201</t>
        </is>
      </c>
      <c r="B4" t="inlineStr">
        <is>
          <t>Mercaderías</t>
        </is>
      </c>
      <c r="C4" t="inlineStr">
        <is>
          <t>Activo</t>
        </is>
      </c>
    </row>
    <row r="5">
      <c r="A5" t="inlineStr">
        <is>
          <t>331</t>
        </is>
      </c>
      <c r="B5" t="inlineStr">
        <is>
          <t>Equipos</t>
        </is>
      </c>
      <c r="C5" t="inlineStr">
        <is>
          <t>Activo</t>
        </is>
      </c>
    </row>
    <row r="6">
      <c r="A6" t="inlineStr">
        <is>
          <t>391</t>
        </is>
      </c>
      <c r="B6" t="inlineStr">
        <is>
          <t>Depreciación acumulada</t>
        </is>
      </c>
      <c r="C6" t="inlineStr">
        <is>
          <t>Activo</t>
        </is>
      </c>
    </row>
    <row r="7">
      <c r="A7" t="inlineStr">
        <is>
          <t>401</t>
        </is>
      </c>
      <c r="B7" t="inlineStr">
        <is>
          <t>Impuestos por pagar</t>
        </is>
      </c>
      <c r="C7" t="inlineStr">
        <is>
          <t>Pasivo</t>
        </is>
      </c>
    </row>
    <row r="8">
      <c r="A8" t="inlineStr">
        <is>
          <t>421</t>
        </is>
      </c>
      <c r="B8" t="inlineStr">
        <is>
          <t>Cuentas por pagar</t>
        </is>
      </c>
      <c r="C8" t="inlineStr">
        <is>
          <t>Pasivo</t>
        </is>
      </c>
    </row>
    <row r="9">
      <c r="A9" t="inlineStr">
        <is>
          <t>451</t>
        </is>
      </c>
      <c r="B9" t="inlineStr">
        <is>
          <t>Préstamos</t>
        </is>
      </c>
      <c r="C9" t="inlineStr">
        <is>
          <t>Pasivo</t>
        </is>
      </c>
    </row>
    <row r="10">
      <c r="A10" t="inlineStr">
        <is>
          <t>501</t>
        </is>
      </c>
      <c r="B10" t="inlineStr">
        <is>
          <t>Capital</t>
        </is>
      </c>
      <c r="C10" t="inlineStr">
        <is>
          <t>Capital</t>
        </is>
      </c>
    </row>
    <row r="11">
      <c r="A11" t="inlineStr">
        <is>
          <t>701</t>
        </is>
      </c>
      <c r="B11" t="inlineStr">
        <is>
          <t>Ventas</t>
        </is>
      </c>
      <c r="C11" t="inlineStr">
        <is>
          <t>Ingreso</t>
        </is>
      </c>
    </row>
    <row r="12">
      <c r="A12" t="inlineStr">
        <is>
          <t>691</t>
        </is>
      </c>
      <c r="B12" t="inlineStr">
        <is>
          <t>Costo de ventas</t>
        </is>
      </c>
      <c r="C12" t="inlineStr">
        <is>
          <t>Gasto</t>
        </is>
      </c>
    </row>
    <row r="13">
      <c r="A13" t="inlineStr">
        <is>
          <t>621</t>
        </is>
      </c>
      <c r="B13" t="inlineStr">
        <is>
          <t>Sueldos</t>
        </is>
      </c>
      <c r="C13" t="inlineStr">
        <is>
          <t>Gasto</t>
        </is>
      </c>
    </row>
    <row r="14">
      <c r="A14" t="inlineStr">
        <is>
          <t>631</t>
        </is>
      </c>
      <c r="B14" t="inlineStr">
        <is>
          <t>Alquiler y servicios</t>
        </is>
      </c>
      <c r="C14" t="inlineStr">
        <is>
          <t>Gasto</t>
        </is>
      </c>
    </row>
    <row r="15">
      <c r="A15" t="inlineStr">
        <is>
          <t>681</t>
        </is>
      </c>
      <c r="B15" t="inlineStr">
        <is>
          <t>Depreciación</t>
        </is>
      </c>
      <c r="C15" t="inlineStr">
        <is>
          <t>Gasto</t>
        </is>
      </c>
    </row>
    <row r="16">
      <c r="A16" t="inlineStr">
        <is>
          <t>671</t>
        </is>
      </c>
      <c r="B16" t="inlineStr">
        <is>
          <t>Intereses</t>
        </is>
      </c>
      <c r="C16" t="inlineStr">
        <is>
          <t>Gasto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4" customWidth="1" min="3" max="3"/>
    <col width="9" customWidth="1" min="4" max="4"/>
    <col width="26" customWidth="1" min="5" max="5"/>
    <col width="12" customWidth="1" min="6" max="6"/>
    <col width="12" customWidth="1" min="7" max="7"/>
  </cols>
  <sheetData>
    <row r="1">
      <c r="A1" s="2" t="inlineStr">
        <is>
          <t>Fecha</t>
        </is>
      </c>
      <c r="B1" s="2" t="inlineStr">
        <is>
          <t>Asiento</t>
        </is>
      </c>
      <c r="C1" s="2" t="inlineStr">
        <is>
          <t>Glosa</t>
        </is>
      </c>
      <c r="D1" s="2" t="inlineStr">
        <is>
          <t>Código</t>
        </is>
      </c>
      <c r="E1" s="2" t="inlineStr">
        <is>
          <t>Cuenta</t>
        </is>
      </c>
      <c r="F1" s="2" t="inlineStr">
        <is>
          <t>Debe</t>
        </is>
      </c>
      <c r="G1" s="2" t="inlineStr">
        <is>
          <t>Haber</t>
        </is>
      </c>
      <c r="I1" s="3" t="inlineStr">
        <is>
          <t>Control por asiento</t>
        </is>
      </c>
    </row>
    <row r="2">
      <c r="A2" s="4" t="n">
        <v>46024</v>
      </c>
      <c r="B2" t="n">
        <v>1</v>
      </c>
      <c r="C2" t="inlineStr">
        <is>
          <t>Aporte de capital</t>
        </is>
      </c>
      <c r="D2" t="inlineStr">
        <is>
          <t>101</t>
        </is>
      </c>
      <c r="E2">
        <f>IFERROR(VLOOKUP(D2,tblCuentas[[Código]:[Cuenta]],2,FALSE),"Código no existe")</f>
        <v/>
      </c>
      <c r="F2" s="5" t="n">
        <v>20000</v>
      </c>
      <c r="G2" s="5" t="n">
        <v>0</v>
      </c>
      <c r="I2" t="inlineStr">
        <is>
          <t>Total debe</t>
        </is>
      </c>
      <c r="J2" s="5">
        <f>SUM(tblDiario[Debe])</f>
        <v/>
      </c>
    </row>
    <row r="3">
      <c r="A3" s="4" t="n">
        <v>46024</v>
      </c>
      <c r="B3" t="n">
        <v>1</v>
      </c>
      <c r="C3" t="inlineStr">
        <is>
          <t>Aporte de capital</t>
        </is>
      </c>
      <c r="D3" t="inlineStr">
        <is>
          <t>501</t>
        </is>
      </c>
      <c r="E3">
        <f>IFERROR(VLOOKUP(D3,tblCuentas[[Código]:[Cuenta]],2,FALSE),"Código no existe")</f>
        <v/>
      </c>
      <c r="F3" s="5" t="n">
        <v>0</v>
      </c>
      <c r="G3" s="5" t="n">
        <v>20000</v>
      </c>
      <c r="I3" t="inlineStr">
        <is>
          <t>Total haber</t>
        </is>
      </c>
      <c r="J3" s="5">
        <f>SUM(tblDiario[Haber])</f>
        <v/>
      </c>
    </row>
    <row r="4">
      <c r="A4" s="4" t="n">
        <v>46025</v>
      </c>
      <c r="B4" t="n">
        <v>2</v>
      </c>
      <c r="C4" t="inlineStr">
        <is>
          <t>Compra de equipos al contado</t>
        </is>
      </c>
      <c r="D4" t="inlineStr">
        <is>
          <t>331</t>
        </is>
      </c>
      <c r="E4">
        <f>IFERROR(VLOOKUP(D4,tblCuentas[[Código]:[Cuenta]],2,FALSE),"Código no existe")</f>
        <v/>
      </c>
      <c r="F4" s="5" t="n">
        <v>6000</v>
      </c>
      <c r="G4" s="5" t="n">
        <v>0</v>
      </c>
      <c r="I4" t="inlineStr">
        <is>
          <t>¿Cuadra?</t>
        </is>
      </c>
      <c r="J4">
        <f>IF(ROUND(J2-J3,2)=0,"Sí, debe = haber","NO CUADRA: revisa")</f>
        <v/>
      </c>
    </row>
    <row r="5">
      <c r="A5" s="4" t="n">
        <v>46025</v>
      </c>
      <c r="B5" t="n">
        <v>2</v>
      </c>
      <c r="C5" t="inlineStr">
        <is>
          <t>Compra de equipos al contado</t>
        </is>
      </c>
      <c r="D5" t="inlineStr">
        <is>
          <t>101</t>
        </is>
      </c>
      <c r="E5">
        <f>IFERROR(VLOOKUP(D5,tblCuentas[[Código]:[Cuenta]],2,FALSE),"Código no existe")</f>
        <v/>
      </c>
      <c r="F5" s="5" t="n">
        <v>0</v>
      </c>
      <c r="G5" s="5" t="n">
        <v>6000</v>
      </c>
    </row>
    <row r="6">
      <c r="A6" s="4" t="n">
        <v>46027</v>
      </c>
      <c r="B6" t="n">
        <v>3</v>
      </c>
      <c r="C6" t="inlineStr">
        <is>
          <t>Compra de mercadería a crédito</t>
        </is>
      </c>
      <c r="D6" t="inlineStr">
        <is>
          <t>201</t>
        </is>
      </c>
      <c r="E6">
        <f>IFERROR(VLOOKUP(D6,tblCuentas[[Código]:[Cuenta]],2,FALSE),"Código no existe")</f>
        <v/>
      </c>
      <c r="F6" s="5" t="n">
        <v>8000</v>
      </c>
      <c r="G6" s="5" t="n">
        <v>0</v>
      </c>
    </row>
    <row r="7">
      <c r="A7" s="4" t="n">
        <v>46027</v>
      </c>
      <c r="B7" t="n">
        <v>3</v>
      </c>
      <c r="C7" t="inlineStr">
        <is>
          <t>Compra de mercadería a crédito</t>
        </is>
      </c>
      <c r="D7" t="inlineStr">
        <is>
          <t>421</t>
        </is>
      </c>
      <c r="E7">
        <f>IFERROR(VLOOKUP(D7,tblCuentas[[Código]:[Cuenta]],2,FALSE),"Código no existe")</f>
        <v/>
      </c>
      <c r="F7" s="5" t="n">
        <v>0</v>
      </c>
      <c r="G7" s="5" t="n">
        <v>8000</v>
      </c>
    </row>
    <row r="8">
      <c r="A8" s="4" t="n">
        <v>46037</v>
      </c>
      <c r="B8" t="n">
        <v>4</v>
      </c>
      <c r="C8" t="inlineStr">
        <is>
          <t>Préstamo bancario</t>
        </is>
      </c>
      <c r="D8" t="inlineStr">
        <is>
          <t>101</t>
        </is>
      </c>
      <c r="E8">
        <f>IFERROR(VLOOKUP(D8,tblCuentas[[Código]:[Cuenta]],2,FALSE),"Código no existe")</f>
        <v/>
      </c>
      <c r="F8" s="5" t="n">
        <v>5000</v>
      </c>
      <c r="G8" s="5" t="n">
        <v>0</v>
      </c>
    </row>
    <row r="9">
      <c r="A9" s="4" t="n">
        <v>46037</v>
      </c>
      <c r="B9" t="n">
        <v>4</v>
      </c>
      <c r="C9" t="inlineStr">
        <is>
          <t>Préstamo bancario</t>
        </is>
      </c>
      <c r="D9" t="inlineStr">
        <is>
          <t>451</t>
        </is>
      </c>
      <c r="E9">
        <f>IFERROR(VLOOKUP(D9,tblCuentas[[Código]:[Cuenta]],2,FALSE),"Código no existe")</f>
        <v/>
      </c>
      <c r="F9" s="5" t="n">
        <v>0</v>
      </c>
      <c r="G9" s="5" t="n">
        <v>5000</v>
      </c>
    </row>
    <row r="10">
      <c r="A10" s="4" t="n">
        <v>46042</v>
      </c>
      <c r="B10" t="n">
        <v>5</v>
      </c>
      <c r="C10" t="inlineStr">
        <is>
          <t>Ventas al contado</t>
        </is>
      </c>
      <c r="D10" t="inlineStr">
        <is>
          <t>101</t>
        </is>
      </c>
      <c r="E10">
        <f>IFERROR(VLOOKUP(D10,tblCuentas[[Código]:[Cuenta]],2,FALSE),"Código no existe")</f>
        <v/>
      </c>
      <c r="F10" s="5" t="n">
        <v>9000</v>
      </c>
      <c r="G10" s="5" t="n">
        <v>0</v>
      </c>
    </row>
    <row r="11">
      <c r="A11" s="4" t="n">
        <v>46042</v>
      </c>
      <c r="B11" t="n">
        <v>5</v>
      </c>
      <c r="C11" t="inlineStr">
        <is>
          <t>Ventas al contado</t>
        </is>
      </c>
      <c r="D11" t="inlineStr">
        <is>
          <t>701</t>
        </is>
      </c>
      <c r="E11">
        <f>IFERROR(VLOOKUP(D11,tblCuentas[[Código]:[Cuenta]],2,FALSE),"Código no existe")</f>
        <v/>
      </c>
      <c r="F11" s="5" t="n">
        <v>0</v>
      </c>
      <c r="G11" s="5" t="n">
        <v>9000</v>
      </c>
    </row>
    <row r="12">
      <c r="A12" s="4" t="n">
        <v>46042</v>
      </c>
      <c r="B12" t="n">
        <v>6</v>
      </c>
      <c r="C12" t="inlineStr">
        <is>
          <t>Costo de la mercadería vendida</t>
        </is>
      </c>
      <c r="D12" t="inlineStr">
        <is>
          <t>691</t>
        </is>
      </c>
      <c r="E12">
        <f>IFERROR(VLOOKUP(D12,tblCuentas[[Código]:[Cuenta]],2,FALSE),"Código no existe")</f>
        <v/>
      </c>
      <c r="F12" s="5" t="n">
        <v>5000</v>
      </c>
      <c r="G12" s="5" t="n">
        <v>0</v>
      </c>
    </row>
    <row r="13">
      <c r="A13" s="4" t="n">
        <v>46042</v>
      </c>
      <c r="B13" t="n">
        <v>6</v>
      </c>
      <c r="C13" t="inlineStr">
        <is>
          <t>Costo de la mercadería vendida</t>
        </is>
      </c>
      <c r="D13" t="inlineStr">
        <is>
          <t>201</t>
        </is>
      </c>
      <c r="E13">
        <f>IFERROR(VLOOKUP(D13,tblCuentas[[Código]:[Cuenta]],2,FALSE),"Código no existe")</f>
        <v/>
      </c>
      <c r="F13" s="5" t="n">
        <v>0</v>
      </c>
      <c r="G13" s="5" t="n">
        <v>5000</v>
      </c>
    </row>
    <row r="14">
      <c r="A14" s="4" t="n">
        <v>46047</v>
      </c>
      <c r="B14" t="n">
        <v>7</v>
      </c>
      <c r="C14" t="inlineStr">
        <is>
          <t>Ventas a crédito</t>
        </is>
      </c>
      <c r="D14" t="inlineStr">
        <is>
          <t>121</t>
        </is>
      </c>
      <c r="E14">
        <f>IFERROR(VLOOKUP(D14,tblCuentas[[Código]:[Cuenta]],2,FALSE),"Código no existe")</f>
        <v/>
      </c>
      <c r="F14" s="5" t="n">
        <v>3000</v>
      </c>
      <c r="G14" s="5" t="n">
        <v>0</v>
      </c>
    </row>
    <row r="15">
      <c r="A15" s="4" t="n">
        <v>46047</v>
      </c>
      <c r="B15" t="n">
        <v>7</v>
      </c>
      <c r="C15" t="inlineStr">
        <is>
          <t>Ventas a crédito</t>
        </is>
      </c>
      <c r="D15" t="inlineStr">
        <is>
          <t>701</t>
        </is>
      </c>
      <c r="E15">
        <f>IFERROR(VLOOKUP(D15,tblCuentas[[Código]:[Cuenta]],2,FALSE),"Código no existe")</f>
        <v/>
      </c>
      <c r="F15" s="5" t="n">
        <v>0</v>
      </c>
      <c r="G15" s="5" t="n">
        <v>3000</v>
      </c>
    </row>
    <row r="16">
      <c r="A16" s="4" t="n">
        <v>46047</v>
      </c>
      <c r="B16" t="n">
        <v>8</v>
      </c>
      <c r="C16" t="inlineStr">
        <is>
          <t>Costo de la mercadería vendida</t>
        </is>
      </c>
      <c r="D16" t="inlineStr">
        <is>
          <t>691</t>
        </is>
      </c>
      <c r="E16">
        <f>IFERROR(VLOOKUP(D16,tblCuentas[[Código]:[Cuenta]],2,FALSE),"Código no existe")</f>
        <v/>
      </c>
      <c r="F16" s="5" t="n">
        <v>1700</v>
      </c>
      <c r="G16" s="5" t="n">
        <v>0</v>
      </c>
    </row>
    <row r="17">
      <c r="A17" s="4" t="n">
        <v>46047</v>
      </c>
      <c r="B17" t="n">
        <v>8</v>
      </c>
      <c r="C17" t="inlineStr">
        <is>
          <t>Costo de la mercadería vendida</t>
        </is>
      </c>
      <c r="D17" t="inlineStr">
        <is>
          <t>201</t>
        </is>
      </c>
      <c r="E17">
        <f>IFERROR(VLOOKUP(D17,tblCuentas[[Código]:[Cuenta]],2,FALSE),"Código no existe")</f>
        <v/>
      </c>
      <c r="F17" s="5" t="n">
        <v>0</v>
      </c>
      <c r="G17" s="5" t="n">
        <v>1700</v>
      </c>
    </row>
    <row r="18">
      <c r="A18" s="4" t="n">
        <v>46052</v>
      </c>
      <c r="B18" t="n">
        <v>9</v>
      </c>
      <c r="C18" t="inlineStr">
        <is>
          <t>Pago de sueldos</t>
        </is>
      </c>
      <c r="D18" t="inlineStr">
        <is>
          <t>621</t>
        </is>
      </c>
      <c r="E18">
        <f>IFERROR(VLOOKUP(D18,tblCuentas[[Código]:[Cuenta]],2,FALSE),"Código no existe")</f>
        <v/>
      </c>
      <c r="F18" s="5" t="n">
        <v>2500</v>
      </c>
      <c r="G18" s="5" t="n">
        <v>0</v>
      </c>
    </row>
    <row r="19">
      <c r="A19" s="4" t="n">
        <v>46052</v>
      </c>
      <c r="B19" t="n">
        <v>9</v>
      </c>
      <c r="C19" t="inlineStr">
        <is>
          <t>Pago de sueldos</t>
        </is>
      </c>
      <c r="D19" t="inlineStr">
        <is>
          <t>101</t>
        </is>
      </c>
      <c r="E19">
        <f>IFERROR(VLOOKUP(D19,tblCuentas[[Código]:[Cuenta]],2,FALSE),"Código no existe")</f>
        <v/>
      </c>
      <c r="F19" s="5" t="n">
        <v>0</v>
      </c>
      <c r="G19" s="5" t="n">
        <v>2500</v>
      </c>
    </row>
    <row r="20">
      <c r="A20" s="4" t="n">
        <v>46052</v>
      </c>
      <c r="B20" t="n">
        <v>10</v>
      </c>
      <c r="C20" t="inlineStr">
        <is>
          <t>Pago de alquiler y servicios</t>
        </is>
      </c>
      <c r="D20" t="inlineStr">
        <is>
          <t>631</t>
        </is>
      </c>
      <c r="E20">
        <f>IFERROR(VLOOKUP(D20,tblCuentas[[Código]:[Cuenta]],2,FALSE),"Código no existe")</f>
        <v/>
      </c>
      <c r="F20" s="5" t="n">
        <v>1200</v>
      </c>
      <c r="G20" s="5" t="n">
        <v>0</v>
      </c>
    </row>
    <row r="21">
      <c r="A21" s="4" t="n">
        <v>46052</v>
      </c>
      <c r="B21" t="n">
        <v>10</v>
      </c>
      <c r="C21" t="inlineStr">
        <is>
          <t>Pago de alquiler y servicios</t>
        </is>
      </c>
      <c r="D21" t="inlineStr">
        <is>
          <t>101</t>
        </is>
      </c>
      <c r="E21">
        <f>IFERROR(VLOOKUP(D21,tblCuentas[[Código]:[Cuenta]],2,FALSE),"Código no existe")</f>
        <v/>
      </c>
      <c r="F21" s="5" t="n">
        <v>0</v>
      </c>
      <c r="G21" s="5" t="n">
        <v>1200</v>
      </c>
    </row>
    <row r="22">
      <c r="A22" s="4" t="n">
        <v>46053</v>
      </c>
      <c r="B22" t="n">
        <v>11</v>
      </c>
      <c r="C22" t="inlineStr">
        <is>
          <t>Pago parcial a proveedor</t>
        </is>
      </c>
      <c r="D22" t="inlineStr">
        <is>
          <t>421</t>
        </is>
      </c>
      <c r="E22">
        <f>IFERROR(VLOOKUP(D22,tblCuentas[[Código]:[Cuenta]],2,FALSE),"Código no existe")</f>
        <v/>
      </c>
      <c r="F22" s="5" t="n">
        <v>4000</v>
      </c>
      <c r="G22" s="5" t="n">
        <v>0</v>
      </c>
    </row>
    <row r="23">
      <c r="A23" s="4" t="n">
        <v>46053</v>
      </c>
      <c r="B23" t="n">
        <v>11</v>
      </c>
      <c r="C23" t="inlineStr">
        <is>
          <t>Pago parcial a proveedor</t>
        </is>
      </c>
      <c r="D23" t="inlineStr">
        <is>
          <t>101</t>
        </is>
      </c>
      <c r="E23">
        <f>IFERROR(VLOOKUP(D23,tblCuentas[[Código]:[Cuenta]],2,FALSE),"Código no existe")</f>
        <v/>
      </c>
      <c r="F23" s="5" t="n">
        <v>0</v>
      </c>
      <c r="G23" s="5" t="n">
        <v>4000</v>
      </c>
    </row>
    <row r="24">
      <c r="A24" s="4" t="n">
        <v>46053</v>
      </c>
      <c r="B24" t="n">
        <v>12</v>
      </c>
      <c r="C24" t="inlineStr">
        <is>
          <t>Depreciación del mes</t>
        </is>
      </c>
      <c r="D24" t="inlineStr">
        <is>
          <t>681</t>
        </is>
      </c>
      <c r="E24">
        <f>IFERROR(VLOOKUP(D24,tblCuentas[[Código]:[Cuenta]],2,FALSE),"Código no existe")</f>
        <v/>
      </c>
      <c r="F24" s="5" t="n">
        <v>100</v>
      </c>
      <c r="G24" s="5" t="n">
        <v>0</v>
      </c>
    </row>
    <row r="25">
      <c r="A25" s="4" t="n">
        <v>46053</v>
      </c>
      <c r="B25" t="n">
        <v>12</v>
      </c>
      <c r="C25" t="inlineStr">
        <is>
          <t>Depreciación del mes</t>
        </is>
      </c>
      <c r="D25" t="inlineStr">
        <is>
          <t>391</t>
        </is>
      </c>
      <c r="E25">
        <f>IFERROR(VLOOKUP(D25,tblCuentas[[Código]:[Cuenta]],2,FALSE),"Código no existe")</f>
        <v/>
      </c>
      <c r="F25" s="5" t="n">
        <v>0</v>
      </c>
      <c r="G25" s="5" t="n">
        <v>100</v>
      </c>
    </row>
    <row r="26">
      <c r="A26" s="4" t="n">
        <v>46053</v>
      </c>
      <c r="B26" t="n">
        <v>13</v>
      </c>
      <c r="C26" t="inlineStr">
        <is>
          <t>Intereses del préstamo</t>
        </is>
      </c>
      <c r="D26" t="inlineStr">
        <is>
          <t>671</t>
        </is>
      </c>
      <c r="E26">
        <f>IFERROR(VLOOKUP(D26,tblCuentas[[Código]:[Cuenta]],2,FALSE),"Código no existe")</f>
        <v/>
      </c>
      <c r="F26" s="5" t="n">
        <v>50</v>
      </c>
      <c r="G26" s="5" t="n">
        <v>0</v>
      </c>
    </row>
    <row r="27">
      <c r="A27" s="4" t="n">
        <v>46053</v>
      </c>
      <c r="B27" t="n">
        <v>13</v>
      </c>
      <c r="C27" t="inlineStr">
        <is>
          <t>Intereses del préstamo</t>
        </is>
      </c>
      <c r="D27" t="inlineStr">
        <is>
          <t>101</t>
        </is>
      </c>
      <c r="E27">
        <f>IFERROR(VLOOKUP(D27,tblCuentas[[Código]:[Cuenta]],2,FALSE),"Código no existe")</f>
        <v/>
      </c>
      <c r="F27" s="5" t="n">
        <v>0</v>
      </c>
      <c r="G27" s="5" t="n">
        <v>50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12" customWidth="1" min="3" max="3"/>
    <col width="12" customWidth="1" min="4" max="4"/>
    <col width="12" customWidth="1" min="5" max="5"/>
    <col width="14" customWidth="1" min="6" max="6"/>
    <col width="14" customWidth="1" min="7" max="7"/>
  </cols>
  <sheetData>
    <row r="1">
      <c r="A1" s="2" t="inlineStr">
        <is>
          <t>Código</t>
        </is>
      </c>
      <c r="B1" s="2" t="inlineStr">
        <is>
          <t>Cuenta</t>
        </is>
      </c>
      <c r="C1" s="2" t="inlineStr">
        <is>
          <t>Tipo</t>
        </is>
      </c>
      <c r="D1" s="2" t="inlineStr">
        <is>
          <t>Debe</t>
        </is>
      </c>
      <c r="E1" s="2" t="inlineStr">
        <is>
          <t>Haber</t>
        </is>
      </c>
      <c r="F1" s="2" t="inlineStr">
        <is>
          <t>Saldo deudor</t>
        </is>
      </c>
      <c r="G1" s="2" t="inlineStr">
        <is>
          <t>Saldo acreedor</t>
        </is>
      </c>
    </row>
    <row r="2">
      <c r="A2" t="inlineStr">
        <is>
          <t>101</t>
        </is>
      </c>
      <c r="B2" t="inlineStr">
        <is>
          <t>Caja y bancos</t>
        </is>
      </c>
      <c r="C2" t="inlineStr">
        <is>
          <t>Activo</t>
        </is>
      </c>
      <c r="D2" s="5">
        <f>SUMIFS(tblDiario[Debe],tblDiario[Código],A2)</f>
        <v/>
      </c>
      <c r="E2" s="5">
        <f>SUMIFS(tblDiario[Haber],tblDiario[Código],A2)</f>
        <v/>
      </c>
      <c r="F2" s="5">
        <f>MAX(D2-E2,0)</f>
        <v/>
      </c>
      <c r="G2" s="5">
        <f>MAX(E2-D2,0)</f>
        <v/>
      </c>
    </row>
    <row r="3">
      <c r="A3" t="inlineStr">
        <is>
          <t>121</t>
        </is>
      </c>
      <c r="B3" t="inlineStr">
        <is>
          <t>Cuentas por cobrar</t>
        </is>
      </c>
      <c r="C3" t="inlineStr">
        <is>
          <t>Activo</t>
        </is>
      </c>
      <c r="D3" s="5">
        <f>SUMIFS(tblDiario[Debe],tblDiario[Código],A3)</f>
        <v/>
      </c>
      <c r="E3" s="5">
        <f>SUMIFS(tblDiario[Haber],tblDiario[Código],A3)</f>
        <v/>
      </c>
      <c r="F3" s="5">
        <f>MAX(D3-E3,0)</f>
        <v/>
      </c>
      <c r="G3" s="5">
        <f>MAX(E3-D3,0)</f>
        <v/>
      </c>
    </row>
    <row r="4">
      <c r="A4" t="inlineStr">
        <is>
          <t>201</t>
        </is>
      </c>
      <c r="B4" t="inlineStr">
        <is>
          <t>Mercaderías</t>
        </is>
      </c>
      <c r="C4" t="inlineStr">
        <is>
          <t>Activo</t>
        </is>
      </c>
      <c r="D4" s="5">
        <f>SUMIFS(tblDiario[Debe],tblDiario[Código],A4)</f>
        <v/>
      </c>
      <c r="E4" s="5">
        <f>SUMIFS(tblDiario[Haber],tblDiario[Código],A4)</f>
        <v/>
      </c>
      <c r="F4" s="5">
        <f>MAX(D4-E4,0)</f>
        <v/>
      </c>
      <c r="G4" s="5">
        <f>MAX(E4-D4,0)</f>
        <v/>
      </c>
    </row>
    <row r="5">
      <c r="A5" t="inlineStr">
        <is>
          <t>331</t>
        </is>
      </c>
      <c r="B5" t="inlineStr">
        <is>
          <t>Equipos</t>
        </is>
      </c>
      <c r="C5" t="inlineStr">
        <is>
          <t>Activo</t>
        </is>
      </c>
      <c r="D5" s="5">
        <f>SUMIFS(tblDiario[Debe],tblDiario[Código],A5)</f>
        <v/>
      </c>
      <c r="E5" s="5">
        <f>SUMIFS(tblDiario[Haber],tblDiario[Código],A5)</f>
        <v/>
      </c>
      <c r="F5" s="5">
        <f>MAX(D5-E5,0)</f>
        <v/>
      </c>
      <c r="G5" s="5">
        <f>MAX(E5-D5,0)</f>
        <v/>
      </c>
    </row>
    <row r="6">
      <c r="A6" t="inlineStr">
        <is>
          <t>391</t>
        </is>
      </c>
      <c r="B6" t="inlineStr">
        <is>
          <t>Depreciación acumulada</t>
        </is>
      </c>
      <c r="C6" t="inlineStr">
        <is>
          <t>Activo</t>
        </is>
      </c>
      <c r="D6" s="5">
        <f>SUMIFS(tblDiario[Debe],tblDiario[Código],A6)</f>
        <v/>
      </c>
      <c r="E6" s="5">
        <f>SUMIFS(tblDiario[Haber],tblDiario[Código],A6)</f>
        <v/>
      </c>
      <c r="F6" s="5">
        <f>MAX(D6-E6,0)</f>
        <v/>
      </c>
      <c r="G6" s="5">
        <f>MAX(E6-D6,0)</f>
        <v/>
      </c>
    </row>
    <row r="7">
      <c r="A7" t="inlineStr">
        <is>
          <t>401</t>
        </is>
      </c>
      <c r="B7" t="inlineStr">
        <is>
          <t>Impuestos por pagar</t>
        </is>
      </c>
      <c r="C7" t="inlineStr">
        <is>
          <t>Pasivo</t>
        </is>
      </c>
      <c r="D7" s="5">
        <f>SUMIFS(tblDiario[Debe],tblDiario[Código],A7)</f>
        <v/>
      </c>
      <c r="E7" s="5">
        <f>SUMIFS(tblDiario[Haber],tblDiario[Código],A7)</f>
        <v/>
      </c>
      <c r="F7" s="5">
        <f>MAX(D7-E7,0)</f>
        <v/>
      </c>
      <c r="G7" s="5">
        <f>MAX(E7-D7,0)</f>
        <v/>
      </c>
    </row>
    <row r="8">
      <c r="A8" t="inlineStr">
        <is>
          <t>421</t>
        </is>
      </c>
      <c r="B8" t="inlineStr">
        <is>
          <t>Cuentas por pagar</t>
        </is>
      </c>
      <c r="C8" t="inlineStr">
        <is>
          <t>Pasivo</t>
        </is>
      </c>
      <c r="D8" s="5">
        <f>SUMIFS(tblDiario[Debe],tblDiario[Código],A8)</f>
        <v/>
      </c>
      <c r="E8" s="5">
        <f>SUMIFS(tblDiario[Haber],tblDiario[Código],A8)</f>
        <v/>
      </c>
      <c r="F8" s="5">
        <f>MAX(D8-E8,0)</f>
        <v/>
      </c>
      <c r="G8" s="5">
        <f>MAX(E8-D8,0)</f>
        <v/>
      </c>
    </row>
    <row r="9">
      <c r="A9" t="inlineStr">
        <is>
          <t>451</t>
        </is>
      </c>
      <c r="B9" t="inlineStr">
        <is>
          <t>Préstamos</t>
        </is>
      </c>
      <c r="C9" t="inlineStr">
        <is>
          <t>Pasivo</t>
        </is>
      </c>
      <c r="D9" s="5">
        <f>SUMIFS(tblDiario[Debe],tblDiario[Código],A9)</f>
        <v/>
      </c>
      <c r="E9" s="5">
        <f>SUMIFS(tblDiario[Haber],tblDiario[Código],A9)</f>
        <v/>
      </c>
      <c r="F9" s="5">
        <f>MAX(D9-E9,0)</f>
        <v/>
      </c>
      <c r="G9" s="5">
        <f>MAX(E9-D9,0)</f>
        <v/>
      </c>
    </row>
    <row r="10">
      <c r="A10" t="inlineStr">
        <is>
          <t>501</t>
        </is>
      </c>
      <c r="B10" t="inlineStr">
        <is>
          <t>Capital</t>
        </is>
      </c>
      <c r="C10" t="inlineStr">
        <is>
          <t>Capital</t>
        </is>
      </c>
      <c r="D10" s="5">
        <f>SUMIFS(tblDiario[Debe],tblDiario[Código],A10)</f>
        <v/>
      </c>
      <c r="E10" s="5">
        <f>SUMIFS(tblDiario[Haber],tblDiario[Código],A10)</f>
        <v/>
      </c>
      <c r="F10" s="5">
        <f>MAX(D10-E10,0)</f>
        <v/>
      </c>
      <c r="G10" s="5">
        <f>MAX(E10-D10,0)</f>
        <v/>
      </c>
    </row>
    <row r="11">
      <c r="A11" t="inlineStr">
        <is>
          <t>701</t>
        </is>
      </c>
      <c r="B11" t="inlineStr">
        <is>
          <t>Ventas</t>
        </is>
      </c>
      <c r="C11" t="inlineStr">
        <is>
          <t>Ingreso</t>
        </is>
      </c>
      <c r="D11" s="5">
        <f>SUMIFS(tblDiario[Debe],tblDiario[Código],A11)</f>
        <v/>
      </c>
      <c r="E11" s="5">
        <f>SUMIFS(tblDiario[Haber],tblDiario[Código],A11)</f>
        <v/>
      </c>
      <c r="F11" s="5">
        <f>MAX(D11-E11,0)</f>
        <v/>
      </c>
      <c r="G11" s="5">
        <f>MAX(E11-D11,0)</f>
        <v/>
      </c>
    </row>
    <row r="12">
      <c r="A12" t="inlineStr">
        <is>
          <t>691</t>
        </is>
      </c>
      <c r="B12" t="inlineStr">
        <is>
          <t>Costo de ventas</t>
        </is>
      </c>
      <c r="C12" t="inlineStr">
        <is>
          <t>Gasto</t>
        </is>
      </c>
      <c r="D12" s="5">
        <f>SUMIFS(tblDiario[Debe],tblDiario[Código],A12)</f>
        <v/>
      </c>
      <c r="E12" s="5">
        <f>SUMIFS(tblDiario[Haber],tblDiario[Código],A12)</f>
        <v/>
      </c>
      <c r="F12" s="5">
        <f>MAX(D12-E12,0)</f>
        <v/>
      </c>
      <c r="G12" s="5">
        <f>MAX(E12-D12,0)</f>
        <v/>
      </c>
    </row>
    <row r="13">
      <c r="A13" t="inlineStr">
        <is>
          <t>621</t>
        </is>
      </c>
      <c r="B13" t="inlineStr">
        <is>
          <t>Sueldos</t>
        </is>
      </c>
      <c r="C13" t="inlineStr">
        <is>
          <t>Gasto</t>
        </is>
      </c>
      <c r="D13" s="5">
        <f>SUMIFS(tblDiario[Debe],tblDiario[Código],A13)</f>
        <v/>
      </c>
      <c r="E13" s="5">
        <f>SUMIFS(tblDiario[Haber],tblDiario[Código],A13)</f>
        <v/>
      </c>
      <c r="F13" s="5">
        <f>MAX(D13-E13,0)</f>
        <v/>
      </c>
      <c r="G13" s="5">
        <f>MAX(E13-D13,0)</f>
        <v/>
      </c>
    </row>
    <row r="14">
      <c r="A14" t="inlineStr">
        <is>
          <t>631</t>
        </is>
      </c>
      <c r="B14" t="inlineStr">
        <is>
          <t>Alquiler y servicios</t>
        </is>
      </c>
      <c r="C14" t="inlineStr">
        <is>
          <t>Gasto</t>
        </is>
      </c>
      <c r="D14" s="5">
        <f>SUMIFS(tblDiario[Debe],tblDiario[Código],A14)</f>
        <v/>
      </c>
      <c r="E14" s="5">
        <f>SUMIFS(tblDiario[Haber],tblDiario[Código],A14)</f>
        <v/>
      </c>
      <c r="F14" s="5">
        <f>MAX(D14-E14,0)</f>
        <v/>
      </c>
      <c r="G14" s="5">
        <f>MAX(E14-D14,0)</f>
        <v/>
      </c>
    </row>
    <row r="15">
      <c r="A15" t="inlineStr">
        <is>
          <t>681</t>
        </is>
      </c>
      <c r="B15" t="inlineStr">
        <is>
          <t>Depreciación</t>
        </is>
      </c>
      <c r="C15" t="inlineStr">
        <is>
          <t>Gasto</t>
        </is>
      </c>
      <c r="D15" s="5">
        <f>SUMIFS(tblDiario[Debe],tblDiario[Código],A15)</f>
        <v/>
      </c>
      <c r="E15" s="5">
        <f>SUMIFS(tblDiario[Haber],tblDiario[Código],A15)</f>
        <v/>
      </c>
      <c r="F15" s="5">
        <f>MAX(D15-E15,0)</f>
        <v/>
      </c>
      <c r="G15" s="5">
        <f>MAX(E15-D15,0)</f>
        <v/>
      </c>
    </row>
    <row r="16">
      <c r="A16" t="inlineStr">
        <is>
          <t>671</t>
        </is>
      </c>
      <c r="B16" t="inlineStr">
        <is>
          <t>Intereses</t>
        </is>
      </c>
      <c r="C16" t="inlineStr">
        <is>
          <t>Gasto</t>
        </is>
      </c>
      <c r="D16" s="5">
        <f>SUMIFS(tblDiario[Debe],tblDiario[Código],A16)</f>
        <v/>
      </c>
      <c r="E16" s="5">
        <f>SUMIFS(tblDiario[Haber],tblDiario[Código],A16)</f>
        <v/>
      </c>
      <c r="F16" s="5">
        <f>MAX(D16-E16,0)</f>
        <v/>
      </c>
      <c r="G16" s="5">
        <f>MAX(E16-D16,0)</f>
        <v/>
      </c>
    </row>
    <row r="17">
      <c r="B17" s="3" t="inlineStr">
        <is>
          <t>TOTALES</t>
        </is>
      </c>
      <c r="D17" s="6">
        <f>SUM(D2:D16)</f>
        <v/>
      </c>
      <c r="E17" s="6">
        <f>SUM(E2:E16)</f>
        <v/>
      </c>
      <c r="F17" s="6">
        <f>SUM(F2:F16)</f>
        <v/>
      </c>
      <c r="G17" s="6">
        <f>SUM(G2:G16)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36" customWidth="1" min="1" max="1"/>
    <col width="14" customWidth="1" min="2" max="2"/>
    <col width="12" customWidth="1" min="3" max="3"/>
  </cols>
  <sheetData>
    <row r="1">
      <c r="A1" s="7" t="inlineStr">
        <is>
          <t>ESTADO DE RESULTADOS</t>
        </is>
      </c>
    </row>
    <row r="2">
      <c r="A2" t="inlineStr">
        <is>
          <t>Ventas</t>
        </is>
      </c>
      <c r="B2" s="5">
        <f>-(SUMIFS(tblDiario[Debe],tblDiario[Código],"701")-SUMIFS(tblDiario[Haber],tblDiario[Código],"701"))</f>
        <v/>
      </c>
    </row>
    <row r="3">
      <c r="A3" t="inlineStr">
        <is>
          <t>Costo de ventas</t>
        </is>
      </c>
      <c r="B3" s="5">
        <f>(SUMIFS(tblDiario[Debe],tblDiario[Código],"691")-SUMIFS(tblDiario[Haber],tblDiario[Código],"691"))</f>
        <v/>
      </c>
    </row>
    <row r="4">
      <c r="A4" s="3" t="inlineStr">
        <is>
          <t>Utilidad bruta</t>
        </is>
      </c>
      <c r="B4" s="5">
        <f>B2-B3</f>
        <v/>
      </c>
      <c r="C4" s="8">
        <f>IFERROR(B4/B2,0)</f>
        <v/>
      </c>
    </row>
    <row r="5">
      <c r="A5" t="inlineStr">
        <is>
          <t>Sueldos</t>
        </is>
      </c>
      <c r="B5" s="5">
        <f>(SUMIFS(tblDiario[Debe],tblDiario[Código],"621")-SUMIFS(tblDiario[Haber],tblDiario[Código],"621"))</f>
        <v/>
      </c>
    </row>
    <row r="6">
      <c r="A6" t="inlineStr">
        <is>
          <t>Alquiler y servicios</t>
        </is>
      </c>
      <c r="B6" s="5">
        <f>(SUMIFS(tblDiario[Debe],tblDiario[Código],"631")-SUMIFS(tblDiario[Haber],tblDiario[Código],"631"))</f>
        <v/>
      </c>
    </row>
    <row r="7">
      <c r="A7" t="inlineStr">
        <is>
          <t>Depreciación</t>
        </is>
      </c>
      <c r="B7" s="5">
        <f>(SUMIFS(tblDiario[Debe],tblDiario[Código],"681")-SUMIFS(tblDiario[Haber],tblDiario[Código],"681"))</f>
        <v/>
      </c>
    </row>
    <row r="8">
      <c r="A8" s="3" t="inlineStr">
        <is>
          <t>Utilidad operativa</t>
        </is>
      </c>
      <c r="B8" s="5">
        <f>B4-B5-B6-B7</f>
        <v/>
      </c>
      <c r="C8" s="8">
        <f>IFERROR(B8/B2,0)</f>
        <v/>
      </c>
    </row>
    <row r="9">
      <c r="A9" t="inlineStr">
        <is>
          <t>Intereses</t>
        </is>
      </c>
      <c r="B9" s="5">
        <f>(SUMIFS(tblDiario[Debe],tblDiario[Código],"671")-SUMIFS(tblDiario[Haber],tblDiario[Código],"671"))</f>
        <v/>
      </c>
    </row>
    <row r="10">
      <c r="A10" s="3" t="inlineStr">
        <is>
          <t>Utilidad antes de impuestos</t>
        </is>
      </c>
      <c r="B10" s="5">
        <f>B8-B9</f>
        <v/>
      </c>
      <c r="C10" s="8">
        <f>IFERROR(B10/B2,0)</f>
        <v/>
      </c>
    </row>
    <row r="12">
      <c r="A12" s="7" t="inlineStr">
        <is>
          <t>BALANCE GENERAL</t>
        </is>
      </c>
    </row>
    <row r="13">
      <c r="A13" t="inlineStr">
        <is>
          <t>Caja y bancos</t>
        </is>
      </c>
      <c r="B13" s="5">
        <f>(SUMIFS(tblDiario[Debe],tblDiario[Código],"101")-SUMIFS(tblDiario[Haber],tblDiario[Código],"101"))</f>
        <v/>
      </c>
    </row>
    <row r="14">
      <c r="A14" t="inlineStr">
        <is>
          <t>Cuentas por cobrar</t>
        </is>
      </c>
      <c r="B14" s="5">
        <f>(SUMIFS(tblDiario[Debe],tblDiario[Código],"121")-SUMIFS(tblDiario[Haber],tblDiario[Código],"121"))</f>
        <v/>
      </c>
    </row>
    <row r="15">
      <c r="A15" t="inlineStr">
        <is>
          <t>Mercaderías</t>
        </is>
      </c>
      <c r="B15" s="5">
        <f>(SUMIFS(tblDiario[Debe],tblDiario[Código],"201")-SUMIFS(tblDiario[Haber],tblDiario[Código],"201"))</f>
        <v/>
      </c>
    </row>
    <row r="16">
      <c r="A16" t="inlineStr">
        <is>
          <t>Equipos (neto de depreciación)</t>
        </is>
      </c>
      <c r="B16" s="5">
        <f>(SUMIFS(tblDiario[Debe],tblDiario[Código],"331")-SUMIFS(tblDiario[Haber],tblDiario[Código],"331"))+(SUMIFS(tblDiario[Debe],tblDiario[Código],"391")-SUMIFS(tblDiario[Haber],tblDiario[Código],"391"))</f>
        <v/>
      </c>
    </row>
    <row r="17">
      <c r="A17" s="3" t="inlineStr">
        <is>
          <t>TOTAL ACTIVO</t>
        </is>
      </c>
      <c r="B17" s="5">
        <f>SUM(B13:B16)</f>
        <v/>
      </c>
    </row>
    <row r="18">
      <c r="A18" t="inlineStr">
        <is>
          <t>Cuentas por pagar</t>
        </is>
      </c>
      <c r="B18" s="5">
        <f>-(SUMIFS(tblDiario[Debe],tblDiario[Código],"421")-SUMIFS(tblDiario[Haber],tblDiario[Código],"421"))</f>
        <v/>
      </c>
    </row>
    <row r="19">
      <c r="A19" t="inlineStr">
        <is>
          <t>Impuestos por pagar</t>
        </is>
      </c>
      <c r="B19" s="5">
        <f>-(SUMIFS(tblDiario[Debe],tblDiario[Código],"401")-SUMIFS(tblDiario[Haber],tblDiario[Código],"401"))</f>
        <v/>
      </c>
    </row>
    <row r="20">
      <c r="A20" t="inlineStr">
        <is>
          <t>Préstamos</t>
        </is>
      </c>
      <c r="B20" s="5">
        <f>-(SUMIFS(tblDiario[Debe],tblDiario[Código],"451")-SUMIFS(tblDiario[Haber],tblDiario[Código],"451"))</f>
        <v/>
      </c>
    </row>
    <row r="21">
      <c r="A21" s="3" t="inlineStr">
        <is>
          <t>TOTAL PASIVO</t>
        </is>
      </c>
      <c r="B21" s="5">
        <f>SUM(B18:B20)</f>
        <v/>
      </c>
    </row>
    <row r="22">
      <c r="A22" t="inlineStr">
        <is>
          <t>Capital</t>
        </is>
      </c>
      <c r="B22" s="5">
        <f>-(SUMIFS(tblDiario[Debe],tblDiario[Código],"501")-SUMIFS(tblDiario[Haber],tblDiario[Código],"501"))</f>
        <v/>
      </c>
    </row>
    <row r="23">
      <c r="A23" t="inlineStr">
        <is>
          <t>Utilidad del periodo</t>
        </is>
      </c>
      <c r="B23" s="5">
        <f>B10</f>
        <v/>
      </c>
    </row>
    <row r="24">
      <c r="A24" s="3" t="inlineStr">
        <is>
          <t>TOTAL CAPITAL</t>
        </is>
      </c>
      <c r="B24" s="5">
        <f>B22+B23</f>
        <v/>
      </c>
    </row>
    <row r="25">
      <c r="A25" s="3" t="inlineStr">
        <is>
          <t>TOTAL PASIVO + CAPITAL</t>
        </is>
      </c>
      <c r="B25" s="5">
        <f>B21+B24</f>
        <v/>
      </c>
    </row>
    <row r="26">
      <c r="A26" t="inlineStr">
        <is>
          <t>¿Cuadra el balance?</t>
        </is>
      </c>
      <c r="B26" s="5">
        <f>IF(ROUND(B17-B25,2)=0,"Sí: Activo = Pasivo + Capital","No cuadra")</f>
        <v/>
      </c>
    </row>
    <row r="28">
      <c r="A28" s="7" t="inlineStr">
        <is>
          <t>RAZONES</t>
        </is>
      </c>
    </row>
    <row r="29">
      <c r="A29" t="inlineStr">
        <is>
          <t>Margen neto</t>
        </is>
      </c>
      <c r="B29" s="8">
        <f>IFERROR(B10/B2,0)</f>
        <v/>
      </c>
    </row>
    <row r="30">
      <c r="A30" t="inlineStr">
        <is>
          <t>Razón corriente (activo corriente ÷ pasivo corriente)</t>
        </is>
      </c>
      <c r="B30" s="9">
        <f>IFERROR((B13+B14+B15)/(B18+B19),0)</f>
        <v/>
      </c>
    </row>
    <row r="31">
      <c r="A31" t="inlineStr">
        <is>
          <t>Endeudamiento (pasivo ÷ activo)</t>
        </is>
      </c>
      <c r="B31" s="8">
        <f>IFERROR(B21/B17,0)</f>
        <v/>
      </c>
    </row>
    <row r="32">
      <c r="A32" t="inlineStr">
        <is>
          <t>Capital de trabajo</t>
        </is>
      </c>
      <c r="B32" s="5">
        <f>(B13+B14+B15)-(B18+B19)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2026-10-31T13:55:35Z</dcterms:created>
  <dcterms:modified xmlns:dcterms="http://purl.org/dc/terms/" xmlns:xsi="http://www.w3.org/2001/XMLSchema-instance" xsi:type="dcterms:W3CDTF">2026-10-31T13:55:35Z</dcterms:modified>
</cp:coreProperties>
</file>